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ceideas.sharepoint.com/Documenten/Woningcorporaties/Productontwikkeling/Wonen en zorg/Artikelen/"/>
    </mc:Choice>
  </mc:AlternateContent>
  <xr:revisionPtr revIDLastSave="215" documentId="8_{0E7C1614-6D94-4F62-9732-1DB040E36334}" xr6:coauthVersionLast="46" xr6:coauthVersionMax="46" xr10:uidLastSave="{7A29538E-6061-445A-9691-CA3459066C7E}"/>
  <bookViews>
    <workbookView xWindow="-28920" yWindow="-120" windowWidth="29040" windowHeight="15840" xr2:uid="{678B006A-9ED8-4B8B-9FCD-ED3D4DE47F3C}"/>
  </bookViews>
  <sheets>
    <sheet name="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D39" i="1"/>
  <c r="E40" i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D40" i="1"/>
  <c r="C40" i="1"/>
  <c r="C62" i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C38" i="1" l="1"/>
  <c r="C64" i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C63" i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C61" i="1"/>
  <c r="C54" i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C53" i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B6" i="1"/>
  <c r="B23" i="1" s="1"/>
  <c r="C31" i="1" l="1"/>
  <c r="C66" i="1"/>
  <c r="C67" i="1" s="1"/>
  <c r="D52" i="1"/>
  <c r="C52" i="1"/>
  <c r="C39" i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C29" i="1"/>
  <c r="C28" i="1" s="1"/>
  <c r="D61" i="1" l="1"/>
  <c r="D66" i="1" s="1"/>
  <c r="D67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E52" i="1"/>
  <c r="E61" i="1"/>
  <c r="E66" i="1" s="1"/>
  <c r="E67" i="1" s="1"/>
  <c r="D38" i="1"/>
  <c r="E38" i="1" s="1"/>
  <c r="F38" i="1" s="1"/>
  <c r="G38" i="1" s="1"/>
  <c r="C37" i="1"/>
  <c r="C42" i="1" s="1"/>
  <c r="C43" i="1" s="1"/>
  <c r="D29" i="1"/>
  <c r="E57" i="1" l="1"/>
  <c r="C33" i="1"/>
  <c r="D57" i="1"/>
  <c r="C57" i="1"/>
  <c r="F61" i="1"/>
  <c r="F66" i="1" s="1"/>
  <c r="F67" i="1" s="1"/>
  <c r="D37" i="1"/>
  <c r="D42" i="1" s="1"/>
  <c r="D43" i="1" s="1"/>
  <c r="F52" i="1"/>
  <c r="F57" i="1" s="1"/>
  <c r="F58" i="1" s="1"/>
  <c r="F37" i="1"/>
  <c r="F42" i="1" s="1"/>
  <c r="F43" i="1" s="1"/>
  <c r="E37" i="1"/>
  <c r="E42" i="1" s="1"/>
  <c r="E43" i="1" s="1"/>
  <c r="H38" i="1"/>
  <c r="G37" i="1"/>
  <c r="D28" i="1"/>
  <c r="D33" i="1" s="1"/>
  <c r="D34" i="1" s="1"/>
  <c r="E29" i="1"/>
  <c r="C58" i="1" l="1"/>
  <c r="C70" i="1" s="1"/>
  <c r="D58" i="1"/>
  <c r="D70" i="1" s="1"/>
  <c r="E58" i="1"/>
  <c r="E70" i="1" s="1"/>
  <c r="C45" i="1"/>
  <c r="C34" i="1"/>
  <c r="C46" i="1" s="1"/>
  <c r="C69" i="1"/>
  <c r="F70" i="1"/>
  <c r="E69" i="1"/>
  <c r="D69" i="1"/>
  <c r="F69" i="1"/>
  <c r="G52" i="1"/>
  <c r="G57" i="1" s="1"/>
  <c r="G58" i="1" s="1"/>
  <c r="G61" i="1"/>
  <c r="G66" i="1" s="1"/>
  <c r="G67" i="1" s="1"/>
  <c r="D46" i="1"/>
  <c r="D45" i="1"/>
  <c r="I38" i="1"/>
  <c r="H37" i="1"/>
  <c r="G42" i="1"/>
  <c r="G43" i="1" s="1"/>
  <c r="E28" i="1"/>
  <c r="E33" i="1" s="1"/>
  <c r="E34" i="1" s="1"/>
  <c r="F29" i="1"/>
  <c r="G70" i="1" l="1"/>
  <c r="H61" i="1"/>
  <c r="H66" i="1" s="1"/>
  <c r="H67" i="1" s="1"/>
  <c r="H52" i="1"/>
  <c r="H57" i="1" s="1"/>
  <c r="H58" i="1" s="1"/>
  <c r="G69" i="1"/>
  <c r="E46" i="1"/>
  <c r="E45" i="1"/>
  <c r="J38" i="1"/>
  <c r="I37" i="1"/>
  <c r="H42" i="1"/>
  <c r="H43" i="1" s="1"/>
  <c r="F28" i="1"/>
  <c r="F33" i="1" s="1"/>
  <c r="F34" i="1" s="1"/>
  <c r="G29" i="1"/>
  <c r="H70" i="1" l="1"/>
  <c r="I52" i="1"/>
  <c r="I57" i="1" s="1"/>
  <c r="I58" i="1" s="1"/>
  <c r="H69" i="1"/>
  <c r="I61" i="1"/>
  <c r="I66" i="1" s="1"/>
  <c r="I67" i="1" s="1"/>
  <c r="F46" i="1"/>
  <c r="F45" i="1"/>
  <c r="K38" i="1"/>
  <c r="J37" i="1"/>
  <c r="I42" i="1"/>
  <c r="I43" i="1" s="1"/>
  <c r="H29" i="1"/>
  <c r="G28" i="1"/>
  <c r="G33" i="1" s="1"/>
  <c r="G34" i="1" s="1"/>
  <c r="I70" i="1" l="1"/>
  <c r="J61" i="1"/>
  <c r="J66" i="1" s="1"/>
  <c r="J67" i="1" s="1"/>
  <c r="J52" i="1"/>
  <c r="J57" i="1" s="1"/>
  <c r="J58" i="1" s="1"/>
  <c r="I69" i="1"/>
  <c r="G46" i="1"/>
  <c r="G45" i="1"/>
  <c r="L38" i="1"/>
  <c r="K37" i="1"/>
  <c r="J42" i="1"/>
  <c r="J43" i="1" s="1"/>
  <c r="I29" i="1"/>
  <c r="H28" i="1"/>
  <c r="H33" i="1" s="1"/>
  <c r="H34" i="1" s="1"/>
  <c r="J70" i="1" l="1"/>
  <c r="J69" i="1"/>
  <c r="K52" i="1"/>
  <c r="K57" i="1" s="1"/>
  <c r="K58" i="1" s="1"/>
  <c r="K61" i="1"/>
  <c r="K66" i="1" s="1"/>
  <c r="K67" i="1" s="1"/>
  <c r="H46" i="1"/>
  <c r="H45" i="1"/>
  <c r="M38" i="1"/>
  <c r="L37" i="1"/>
  <c r="K42" i="1"/>
  <c r="K43" i="1" s="1"/>
  <c r="J29" i="1"/>
  <c r="I28" i="1"/>
  <c r="I33" i="1" s="1"/>
  <c r="I34" i="1" s="1"/>
  <c r="K70" i="1" l="1"/>
  <c r="K69" i="1"/>
  <c r="L52" i="1"/>
  <c r="L57" i="1" s="1"/>
  <c r="L58" i="1" s="1"/>
  <c r="L61" i="1"/>
  <c r="L66" i="1" s="1"/>
  <c r="L67" i="1" s="1"/>
  <c r="I46" i="1"/>
  <c r="I45" i="1"/>
  <c r="M37" i="1"/>
  <c r="N38" i="1"/>
  <c r="L42" i="1"/>
  <c r="L43" i="1" s="1"/>
  <c r="J28" i="1"/>
  <c r="J33" i="1" s="1"/>
  <c r="J34" i="1" s="1"/>
  <c r="K29" i="1"/>
  <c r="L70" i="1" l="1"/>
  <c r="M52" i="1"/>
  <c r="M57" i="1" s="1"/>
  <c r="M58" i="1" s="1"/>
  <c r="L69" i="1"/>
  <c r="M61" i="1"/>
  <c r="M66" i="1" s="1"/>
  <c r="M67" i="1" s="1"/>
  <c r="J46" i="1"/>
  <c r="J45" i="1"/>
  <c r="N37" i="1"/>
  <c r="O38" i="1"/>
  <c r="M42" i="1"/>
  <c r="M43" i="1" s="1"/>
  <c r="L29" i="1"/>
  <c r="K28" i="1"/>
  <c r="K33" i="1" s="1"/>
  <c r="K34" i="1" s="1"/>
  <c r="M70" i="1" l="1"/>
  <c r="N61" i="1"/>
  <c r="N66" i="1" s="1"/>
  <c r="N67" i="1" s="1"/>
  <c r="N52" i="1"/>
  <c r="N57" i="1" s="1"/>
  <c r="N58" i="1" s="1"/>
  <c r="M69" i="1"/>
  <c r="K46" i="1"/>
  <c r="K45" i="1"/>
  <c r="O37" i="1"/>
  <c r="P38" i="1"/>
  <c r="N42" i="1"/>
  <c r="N43" i="1" s="1"/>
  <c r="M29" i="1"/>
  <c r="L28" i="1"/>
  <c r="L33" i="1" s="1"/>
  <c r="L34" i="1" s="1"/>
  <c r="N70" i="1" l="1"/>
  <c r="N69" i="1"/>
  <c r="O61" i="1"/>
  <c r="O66" i="1" s="1"/>
  <c r="O67" i="1" s="1"/>
  <c r="O52" i="1"/>
  <c r="O57" i="1" s="1"/>
  <c r="O58" i="1" s="1"/>
  <c r="L46" i="1"/>
  <c r="L45" i="1"/>
  <c r="Q38" i="1"/>
  <c r="Q37" i="1" s="1"/>
  <c r="P37" i="1"/>
  <c r="O42" i="1"/>
  <c r="O43" i="1" s="1"/>
  <c r="M28" i="1"/>
  <c r="M33" i="1" s="1"/>
  <c r="M34" i="1" s="1"/>
  <c r="N29" i="1"/>
  <c r="O70" i="1" l="1"/>
  <c r="P52" i="1"/>
  <c r="P57" i="1" s="1"/>
  <c r="P58" i="1" s="1"/>
  <c r="Q52" i="1"/>
  <c r="Q57" i="1" s="1"/>
  <c r="Q58" i="1" s="1"/>
  <c r="O69" i="1"/>
  <c r="P61" i="1"/>
  <c r="P66" i="1" s="1"/>
  <c r="P67" i="1" s="1"/>
  <c r="Q61" i="1"/>
  <c r="Q66" i="1" s="1"/>
  <c r="Q67" i="1" s="1"/>
  <c r="M46" i="1"/>
  <c r="M45" i="1"/>
  <c r="P42" i="1"/>
  <c r="P43" i="1" s="1"/>
  <c r="Q42" i="1"/>
  <c r="Q43" i="1" s="1"/>
  <c r="O29" i="1"/>
  <c r="N28" i="1"/>
  <c r="N33" i="1" s="1"/>
  <c r="N34" i="1" s="1"/>
  <c r="P70" i="1" l="1"/>
  <c r="Q70" i="1"/>
  <c r="B67" i="1"/>
  <c r="Q69" i="1"/>
  <c r="P69" i="1"/>
  <c r="N46" i="1"/>
  <c r="N45" i="1"/>
  <c r="B43" i="1"/>
  <c r="P29" i="1"/>
  <c r="O28" i="1"/>
  <c r="O33" i="1" s="1"/>
  <c r="O34" i="1" s="1"/>
  <c r="B58" i="1" l="1"/>
  <c r="B70" i="1" s="1"/>
  <c r="O46" i="1"/>
  <c r="O45" i="1"/>
  <c r="Q29" i="1"/>
  <c r="Q28" i="1" s="1"/>
  <c r="Q33" i="1" s="1"/>
  <c r="Q34" i="1" s="1"/>
  <c r="P28" i="1"/>
  <c r="P33" i="1" s="1"/>
  <c r="P34" i="1" s="1"/>
  <c r="Q46" i="1" l="1"/>
  <c r="Q45" i="1"/>
  <c r="P46" i="1"/>
  <c r="P45" i="1"/>
  <c r="B34" i="1" l="1"/>
  <c r="B46" i="1" l="1"/>
</calcChain>
</file>

<file path=xl/sharedStrings.xml><?xml version="1.0" encoding="utf-8"?>
<sst xmlns="http://schemas.openxmlformats.org/spreadsheetml/2006/main" count="54" uniqueCount="24">
  <si>
    <t>Huurinkomsten</t>
  </si>
  <si>
    <t>Complex 1</t>
  </si>
  <si>
    <t>Contante waarde</t>
  </si>
  <si>
    <t>Beginjaar</t>
  </si>
  <si>
    <t>Huidige huur</t>
  </si>
  <si>
    <t>Streefhuur</t>
  </si>
  <si>
    <t>Aantal eenheden</t>
  </si>
  <si>
    <t>Mutatiegraad</t>
  </si>
  <si>
    <t>Complex 2</t>
  </si>
  <si>
    <t>Huurindex</t>
  </si>
  <si>
    <t>Percentage geharmoniseerd</t>
  </si>
  <si>
    <t>Percentage niet geharmoniseerd</t>
  </si>
  <si>
    <t>Huurprijs geharmoniseerd</t>
  </si>
  <si>
    <t>Huurprijs niet geharmoniseerd</t>
  </si>
  <si>
    <t>Disconteringsvoet</t>
  </si>
  <si>
    <t xml:space="preserve">Disconteringsvoet </t>
  </si>
  <si>
    <t>Huuropbrengst totaal 1 + 2</t>
  </si>
  <si>
    <t>Complex 1 (nieuwbouw)</t>
  </si>
  <si>
    <t>Complex 2 (bestaande bouw)</t>
  </si>
  <si>
    <t>Basisscenario</t>
  </si>
  <si>
    <t>Alternatieve scenario</t>
  </si>
  <si>
    <t>Huidige huur complex 1</t>
  </si>
  <si>
    <t>Huurbehoud bij verhuizing</t>
  </si>
  <si>
    <t>Verhuizingen met huurbehoud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</si>
</sst>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0.0%"/>
    <numFmt numFmtId="166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166" fontId="6" fillId="0" borderId="0" xfId="2" applyNumberFormat="1" applyFont="1" applyAlignment="1" applyProtection="1">
      <alignment horizontal="right"/>
      <protection locked="0"/>
    </xf>
    <xf numFmtId="10" fontId="7" fillId="0" borderId="0" xfId="1" applyNumberFormat="1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Protection="1"/>
    <xf numFmtId="0" fontId="8" fillId="3" borderId="0" xfId="0" applyFont="1" applyFill="1" applyProtection="1"/>
    <xf numFmtId="0" fontId="5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right"/>
    </xf>
    <xf numFmtId="166" fontId="5" fillId="0" borderId="0" xfId="2" applyNumberFormat="1" applyFont="1" applyAlignment="1" applyProtection="1">
      <alignment horizontal="right"/>
    </xf>
    <xf numFmtId="165" fontId="11" fillId="0" borderId="0" xfId="0" applyNumberFormat="1" applyFont="1" applyProtection="1"/>
    <xf numFmtId="0" fontId="10" fillId="0" borderId="0" xfId="0" applyFont="1" applyFill="1" applyProtection="1"/>
    <xf numFmtId="0" fontId="9" fillId="0" borderId="0" xfId="2" applyFont="1" applyAlignment="1" applyProtection="1">
      <alignment horizontal="left"/>
    </xf>
    <xf numFmtId="2" fontId="10" fillId="0" borderId="0" xfId="0" applyNumberFormat="1" applyFont="1" applyFill="1" applyProtection="1"/>
    <xf numFmtId="164" fontId="10" fillId="0" borderId="0" xfId="0" applyNumberFormat="1" applyFont="1" applyFill="1" applyProtection="1"/>
    <xf numFmtId="164" fontId="12" fillId="0" borderId="0" xfId="0" applyNumberFormat="1" applyFont="1" applyFill="1" applyProtection="1"/>
    <xf numFmtId="0" fontId="9" fillId="0" borderId="0" xfId="0" applyFont="1" applyFill="1" applyProtection="1"/>
    <xf numFmtId="9" fontId="7" fillId="0" borderId="0" xfId="1" applyNumberFormat="1" applyFont="1" applyFill="1" applyAlignment="1" applyProtection="1">
      <alignment horizontal="right"/>
      <protection locked="0"/>
    </xf>
  </cellXfs>
  <cellStyles count="3">
    <cellStyle name="Procent" xfId="1" builtinId="5"/>
    <cellStyle name="Standaard" xfId="0" builtinId="0"/>
    <cellStyle name="Standaard 2 3 3" xfId="2" xr:uid="{BF46B92B-174C-4AF4-814B-FB63E14AF8F1}"/>
  </cellStyles>
  <dxfs count="0"/>
  <tableStyles count="0" defaultTableStyle="TableStyleMedium2" defaultPivotStyle="PivotStyleLight16"/>
  <colors>
    <mruColors>
      <color rgb="FFB21B2C"/>
      <color rgb="FF084686"/>
      <color rgb="FFB5B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200" b="1"/>
              <a:t>Verloop</a:t>
            </a:r>
            <a:r>
              <a:rPr lang="nl-NL" sz="1200" b="1" baseline="0"/>
              <a:t> huuropbrengsten per scenario</a:t>
            </a:r>
            <a:endParaRPr lang="nl-NL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'-'!$A$25</c:f>
              <c:strCache>
                <c:ptCount val="1"/>
                <c:pt idx="0">
                  <c:v>Basisscenario</c:v>
                </c:pt>
              </c:strCache>
            </c:strRef>
          </c:tx>
          <c:spPr>
            <a:ln w="28575" cap="rnd">
              <a:solidFill>
                <a:srgbClr val="084686"/>
              </a:solidFill>
              <a:round/>
            </a:ln>
            <a:effectLst/>
          </c:spPr>
          <c:marker>
            <c:symbol val="none"/>
          </c:marker>
          <c:val>
            <c:numRef>
              <c:f>'-'!$C$45:$Q$45</c:f>
              <c:numCache>
                <c:formatCode>"€"\ #,##0</c:formatCode>
                <c:ptCount val="15"/>
                <c:pt idx="0">
                  <c:v>682659</c:v>
                </c:pt>
                <c:pt idx="1">
                  <c:v>700716.28499999992</c:v>
                </c:pt>
                <c:pt idx="2">
                  <c:v>718998.18844500009</c:v>
                </c:pt>
                <c:pt idx="3">
                  <c:v>737513.43504880508</c:v>
                </c:pt>
                <c:pt idx="4">
                  <c:v>756270.79281680414</c:v>
                </c:pt>
                <c:pt idx="5">
                  <c:v>775279.0779790855</c:v>
                </c:pt>
                <c:pt idx="6">
                  <c:v>794547.15989612811</c:v>
                </c:pt>
                <c:pt idx="7">
                  <c:v>814083.96594043041</c:v>
                </c:pt>
                <c:pt idx="8">
                  <c:v>833898.48635738087</c:v>
                </c:pt>
                <c:pt idx="9">
                  <c:v>853999.77910862805</c:v>
                </c:pt>
                <c:pt idx="10">
                  <c:v>874396.97470115311</c:v>
                </c:pt>
                <c:pt idx="11">
                  <c:v>895099.28100520768</c:v>
                </c:pt>
                <c:pt idx="12">
                  <c:v>916115.98806423228</c:v>
                </c:pt>
                <c:pt idx="13">
                  <c:v>937456.4728998309</c:v>
                </c:pt>
                <c:pt idx="14">
                  <c:v>959130.20431483793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'-'!#REF!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1B-4858-8745-C3622E3D7A93}"/>
            </c:ext>
          </c:extLst>
        </c:ser>
        <c:ser>
          <c:idx val="1"/>
          <c:order val="1"/>
          <c:tx>
            <c:strRef>
              <c:f>'-'!$A$49</c:f>
              <c:strCache>
                <c:ptCount val="1"/>
                <c:pt idx="0">
                  <c:v>Alternatieve scenario</c:v>
                </c:pt>
              </c:strCache>
            </c:strRef>
          </c:tx>
          <c:spPr>
            <a:ln w="28575" cap="rnd">
              <a:solidFill>
                <a:srgbClr val="B21B2C"/>
              </a:solidFill>
              <a:round/>
            </a:ln>
            <a:effectLst/>
          </c:spPr>
          <c:marker>
            <c:symbol val="none"/>
          </c:marker>
          <c:val>
            <c:numRef>
              <c:f>'-'!$C$69:$Q$69</c:f>
              <c:numCache>
                <c:formatCode>"€"\ #,##0</c:formatCode>
                <c:ptCount val="15"/>
                <c:pt idx="0">
                  <c:v>693854.85</c:v>
                </c:pt>
                <c:pt idx="1">
                  <c:v>711565.06364999991</c:v>
                </c:pt>
                <c:pt idx="2">
                  <c:v>729510.65495684999</c:v>
                </c:pt>
                <c:pt idx="3">
                  <c:v>747700.01509878773</c:v>
                </c:pt>
                <c:pt idx="4">
                  <c:v>766141.58888523735</c:v>
                </c:pt>
                <c:pt idx="5">
                  <c:v>784843.8793693973</c:v>
                </c:pt>
                <c:pt idx="6">
                  <c:v>803815.45244334021</c:v>
                </c:pt>
                <c:pt idx="7">
                  <c:v>823064.94141867885</c:v>
                </c:pt>
                <c:pt idx="8">
                  <c:v>842601.05159580382</c:v>
                </c:pt>
                <c:pt idx="9">
                  <c:v>862432.56482465984</c:v>
                </c:pt>
                <c:pt idx="10">
                  <c:v>882568.34405998781</c:v>
                </c:pt>
                <c:pt idx="11">
                  <c:v>903017.33791391854</c:v>
                </c:pt>
                <c:pt idx="12">
                  <c:v>923788.58520877315</c:v>
                </c:pt>
                <c:pt idx="13">
                  <c:v>944891.21953289106</c:v>
                </c:pt>
                <c:pt idx="14">
                  <c:v>966334.47380227305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'-'!#REF!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F1B-4858-8745-C3622E3D7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428184"/>
        <c:axId val="660429168"/>
      </c:lineChart>
      <c:catAx>
        <c:axId val="66042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0429168"/>
        <c:crosses val="autoZero"/>
        <c:auto val="1"/>
        <c:lblAlgn val="ctr"/>
        <c:lblOffset val="100"/>
        <c:noMultiLvlLbl val="0"/>
      </c:catAx>
      <c:valAx>
        <c:axId val="660429168"/>
        <c:scaling>
          <c:orientation val="minMax"/>
          <c:min val="600000"/>
        </c:scaling>
        <c:delete val="0"/>
        <c:axPos val="l"/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042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200" b="1"/>
              <a:t>Contante waarde kasstromen per</a:t>
            </a:r>
            <a:r>
              <a:rPr lang="nl-NL" sz="1200" b="1" baseline="0"/>
              <a:t> scenario</a:t>
            </a:r>
            <a:endParaRPr lang="nl-NL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846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814-45A6-BF8C-B1A26FE3715F}"/>
              </c:ext>
            </c:extLst>
          </c:dPt>
          <c:dPt>
            <c:idx val="1"/>
            <c:invertIfNegative val="0"/>
            <c:bubble3D val="0"/>
            <c:spPr>
              <a:solidFill>
                <a:srgbClr val="B21B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4-45A6-BF8C-B1A26FE3715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14-45A6-BF8C-B1A26FE3715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4-45A6-BF8C-B1A26FE3715F}"/>
                </c:ext>
              </c:extLst>
            </c:dLbl>
            <c:numFmt formatCode="&quot;€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('-'!$A$25,'-'!$A$49)</c:f>
              <c:strCache>
                <c:ptCount val="2"/>
                <c:pt idx="0">
                  <c:v>Basisscenario</c:v>
                </c:pt>
                <c:pt idx="1">
                  <c:v>Alternatieve scenario</c:v>
                </c:pt>
              </c:strCache>
            </c:strRef>
          </c:cat>
          <c:val>
            <c:numRef>
              <c:f>('-'!$B$46,'-'!$B$70)</c:f>
              <c:numCache>
                <c:formatCode>"€"\ #,##0</c:formatCode>
                <c:ptCount val="2"/>
                <c:pt idx="0">
                  <c:v>7974725.5842631906</c:v>
                </c:pt>
                <c:pt idx="1">
                  <c:v>8050007.0239240164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14-45A6-BF8C-B1A26FE3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538696"/>
        <c:axId val="880539024"/>
      </c:barChart>
      <c:catAx>
        <c:axId val="88053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80539024"/>
        <c:crosses val="autoZero"/>
        <c:auto val="1"/>
        <c:lblAlgn val="ctr"/>
        <c:lblOffset val="100"/>
        <c:noMultiLvlLbl val="0"/>
      </c:catAx>
      <c:valAx>
        <c:axId val="880539024"/>
        <c:scaling>
          <c:orientation val="minMax"/>
        </c:scaling>
        <c:delete val="1"/>
        <c:axPos val="l"/>
        <c:numFmt formatCode="&quot;€&quot;\ #,##0" sourceLinked="1"/>
        <c:majorTickMark val="none"/>
        <c:minorTickMark val="none"/>
        <c:tickLblPos val="nextTo"/>
        <c:crossAx val="88053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0</xdr:colOff>
      <xdr:row>23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D0C0173-8BB6-4487-9114-CDD7F4C4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2</xdr:row>
      <xdr:rowOff>0</xdr:rowOff>
    </xdr:from>
    <xdr:to>
      <xdr:col>7</xdr:col>
      <xdr:colOff>0</xdr:colOff>
      <xdr:row>23</xdr:row>
      <xdr:rowOff>3969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2CF7E026-FDA7-4ADF-9EB6-DD3D81CC3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328C-D441-4464-AFE1-D8DBF74328DC}">
  <dimension ref="A1:AI71"/>
  <sheetViews>
    <sheetView showGridLines="0" tabSelected="1" zoomScale="70" zoomScaleNormal="70" workbookViewId="0">
      <selection activeCell="C64" sqref="C64"/>
    </sheetView>
  </sheetViews>
  <sheetFormatPr defaultColWidth="0" defaultRowHeight="13" zeroHeight="1" x14ac:dyDescent="0.3"/>
  <cols>
    <col min="1" max="1" width="33" style="6" bestFit="1" customWidth="1"/>
    <col min="2" max="2" width="14.453125" style="6" bestFit="1" customWidth="1"/>
    <col min="3" max="17" width="11.26953125" style="6" customWidth="1"/>
    <col min="18" max="18" width="3.54296875" style="6" customWidth="1"/>
    <col min="19" max="35" width="0" style="6" hidden="1" customWidth="1"/>
    <col min="36" max="16384" width="9.1796875" style="6" hidden="1"/>
  </cols>
  <sheetData>
    <row r="1" spans="1:18" ht="15.5" x14ac:dyDescent="0.35">
      <c r="A1" s="3" t="s">
        <v>22</v>
      </c>
      <c r="B1" s="4"/>
      <c r="C1" s="5">
        <f>B5+1</f>
        <v>2021</v>
      </c>
      <c r="D1" s="5">
        <f>C1+1</f>
        <v>2022</v>
      </c>
      <c r="E1" s="5">
        <f t="shared" ref="E1:Q1" si="0">D1+1</f>
        <v>2023</v>
      </c>
      <c r="F1" s="5">
        <f t="shared" si="0"/>
        <v>2024</v>
      </c>
      <c r="G1" s="5">
        <f t="shared" si="0"/>
        <v>2025</v>
      </c>
      <c r="H1" s="5">
        <f t="shared" si="0"/>
        <v>2026</v>
      </c>
      <c r="I1" s="5">
        <f t="shared" si="0"/>
        <v>2027</v>
      </c>
      <c r="J1" s="5">
        <f t="shared" si="0"/>
        <v>2028</v>
      </c>
      <c r="K1" s="5">
        <f t="shared" si="0"/>
        <v>2029</v>
      </c>
      <c r="L1" s="5">
        <f t="shared" si="0"/>
        <v>2030</v>
      </c>
      <c r="M1" s="5">
        <f t="shared" si="0"/>
        <v>2031</v>
      </c>
      <c r="N1" s="5">
        <f t="shared" si="0"/>
        <v>2032</v>
      </c>
      <c r="O1" s="5">
        <f t="shared" si="0"/>
        <v>2033</v>
      </c>
      <c r="P1" s="5">
        <f t="shared" si="0"/>
        <v>2034</v>
      </c>
      <c r="Q1" s="5">
        <f t="shared" si="0"/>
        <v>2035</v>
      </c>
      <c r="R1" s="4"/>
    </row>
    <row r="2" spans="1:18" x14ac:dyDescent="0.3"/>
    <row r="3" spans="1:18" x14ac:dyDescent="0.3">
      <c r="A3" s="7" t="s">
        <v>17</v>
      </c>
      <c r="B3" s="7"/>
    </row>
    <row r="4" spans="1:18" x14ac:dyDescent="0.3">
      <c r="A4" s="8" t="s">
        <v>6</v>
      </c>
      <c r="B4" s="9">
        <v>50</v>
      </c>
    </row>
    <row r="5" spans="1:18" x14ac:dyDescent="0.3">
      <c r="A5" s="8" t="s">
        <v>3</v>
      </c>
      <c r="B5" s="9">
        <v>2020</v>
      </c>
    </row>
    <row r="6" spans="1:18" x14ac:dyDescent="0.3">
      <c r="A6" s="8" t="s">
        <v>4</v>
      </c>
      <c r="B6" s="10">
        <f>B7</f>
        <v>619</v>
      </c>
    </row>
    <row r="7" spans="1:18" x14ac:dyDescent="0.3">
      <c r="A7" s="8" t="s">
        <v>5</v>
      </c>
      <c r="B7" s="1">
        <v>619</v>
      </c>
    </row>
    <row r="8" spans="1:18" x14ac:dyDescent="0.3">
      <c r="A8" s="8" t="s">
        <v>7</v>
      </c>
      <c r="B8" s="2">
        <v>0.05</v>
      </c>
    </row>
    <row r="9" spans="1:18" x14ac:dyDescent="0.3">
      <c r="A9" s="8" t="s">
        <v>9</v>
      </c>
      <c r="B9" s="2">
        <v>0.02</v>
      </c>
    </row>
    <row r="10" spans="1:18" x14ac:dyDescent="0.3">
      <c r="A10" s="8" t="s">
        <v>14</v>
      </c>
      <c r="B10" s="2">
        <v>5.5E-2</v>
      </c>
    </row>
    <row r="11" spans="1:18" x14ac:dyDescent="0.3">
      <c r="B11" s="11"/>
      <c r="E11" s="11"/>
    </row>
    <row r="12" spans="1:18" x14ac:dyDescent="0.3">
      <c r="A12" s="7" t="s">
        <v>18</v>
      </c>
      <c r="B12" s="7"/>
      <c r="E12" s="11"/>
    </row>
    <row r="13" spans="1:18" x14ac:dyDescent="0.3">
      <c r="A13" s="8" t="s">
        <v>6</v>
      </c>
      <c r="B13" s="9">
        <v>50</v>
      </c>
      <c r="E13" s="11"/>
    </row>
    <row r="14" spans="1:18" x14ac:dyDescent="0.3">
      <c r="A14" s="8" t="s">
        <v>3</v>
      </c>
      <c r="B14" s="9">
        <v>2020</v>
      </c>
      <c r="E14" s="11"/>
    </row>
    <row r="15" spans="1:18" x14ac:dyDescent="0.3">
      <c r="A15" s="8" t="s">
        <v>4</v>
      </c>
      <c r="B15" s="1">
        <v>500</v>
      </c>
      <c r="E15" s="11"/>
    </row>
    <row r="16" spans="1:18" x14ac:dyDescent="0.3">
      <c r="A16" s="8" t="s">
        <v>5</v>
      </c>
      <c r="B16" s="1">
        <v>650</v>
      </c>
      <c r="E16" s="11"/>
    </row>
    <row r="17" spans="1:17" x14ac:dyDescent="0.3">
      <c r="A17" s="8" t="s">
        <v>7</v>
      </c>
      <c r="B17" s="2">
        <v>0.05</v>
      </c>
      <c r="E17" s="11"/>
    </row>
    <row r="18" spans="1:17" x14ac:dyDescent="0.3">
      <c r="A18" s="8" t="s">
        <v>9</v>
      </c>
      <c r="B18" s="2">
        <v>0.02</v>
      </c>
      <c r="E18" s="11"/>
    </row>
    <row r="19" spans="1:17" x14ac:dyDescent="0.3">
      <c r="A19" s="8" t="s">
        <v>15</v>
      </c>
      <c r="B19" s="2">
        <v>6.5000000000000002E-2</v>
      </c>
      <c r="E19" s="11"/>
    </row>
    <row r="20" spans="1:17" x14ac:dyDescent="0.3"/>
    <row r="21" spans="1:17" x14ac:dyDescent="0.3">
      <c r="A21" s="7" t="s">
        <v>20</v>
      </c>
      <c r="B21" s="7"/>
    </row>
    <row r="22" spans="1:17" x14ac:dyDescent="0.3">
      <c r="A22" s="8" t="s">
        <v>23</v>
      </c>
      <c r="B22" s="18">
        <v>0.5</v>
      </c>
    </row>
    <row r="23" spans="1:17" x14ac:dyDescent="0.3">
      <c r="A23" s="8" t="s">
        <v>21</v>
      </c>
      <c r="B23" s="10">
        <f>B6*(1-B22)+B15*B22</f>
        <v>559.5</v>
      </c>
    </row>
    <row r="24" spans="1:17" x14ac:dyDescent="0.3">
      <c r="B24" s="11"/>
    </row>
    <row r="25" spans="1:17" x14ac:dyDescent="0.3">
      <c r="A25" s="7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3">
      <c r="A27" s="13" t="s">
        <v>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3">
      <c r="A28" s="8" t="s">
        <v>10</v>
      </c>
      <c r="B28" s="12"/>
      <c r="C28" s="14">
        <f>1-C29</f>
        <v>5.0000000000000044E-2</v>
      </c>
      <c r="D28" s="14">
        <f>1-D29</f>
        <v>9.7500000000000031E-2</v>
      </c>
      <c r="E28" s="14">
        <f t="shared" ref="E28:Q28" si="1">1-E29</f>
        <v>0.14262500000000011</v>
      </c>
      <c r="F28" s="14">
        <f t="shared" si="1"/>
        <v>0.18549375000000012</v>
      </c>
      <c r="G28" s="14">
        <f t="shared" si="1"/>
        <v>0.22621906250000012</v>
      </c>
      <c r="H28" s="14">
        <f t="shared" si="1"/>
        <v>0.2649081093750002</v>
      </c>
      <c r="I28" s="14">
        <f t="shared" si="1"/>
        <v>0.30166270390625027</v>
      </c>
      <c r="J28" s="14">
        <f t="shared" si="1"/>
        <v>0.33657956871093775</v>
      </c>
      <c r="K28" s="14">
        <f t="shared" si="1"/>
        <v>0.36975059027539092</v>
      </c>
      <c r="L28" s="14">
        <f t="shared" si="1"/>
        <v>0.40126306076162144</v>
      </c>
      <c r="M28" s="14">
        <f t="shared" si="1"/>
        <v>0.43119990772354044</v>
      </c>
      <c r="N28" s="14">
        <f t="shared" si="1"/>
        <v>0.45963991233736345</v>
      </c>
      <c r="O28" s="14">
        <f t="shared" si="1"/>
        <v>0.4866579167204953</v>
      </c>
      <c r="P28" s="14">
        <f t="shared" si="1"/>
        <v>0.51232502088447052</v>
      </c>
      <c r="Q28" s="14">
        <f t="shared" si="1"/>
        <v>0.53670876984024707</v>
      </c>
    </row>
    <row r="29" spans="1:17" x14ac:dyDescent="0.3">
      <c r="A29" s="8" t="s">
        <v>11</v>
      </c>
      <c r="B29" s="12"/>
      <c r="C29" s="14">
        <f>1-$B$8</f>
        <v>0.95</v>
      </c>
      <c r="D29" s="14">
        <f t="shared" ref="D29:Q29" si="2">C29*(1-$B$8)</f>
        <v>0.90249999999999997</v>
      </c>
      <c r="E29" s="14">
        <f t="shared" si="2"/>
        <v>0.85737499999999989</v>
      </c>
      <c r="F29" s="14">
        <f t="shared" si="2"/>
        <v>0.81450624999999988</v>
      </c>
      <c r="G29" s="14">
        <f t="shared" si="2"/>
        <v>0.77378093749999988</v>
      </c>
      <c r="H29" s="14">
        <f t="shared" si="2"/>
        <v>0.7350918906249998</v>
      </c>
      <c r="I29" s="14">
        <f t="shared" si="2"/>
        <v>0.69833729609374973</v>
      </c>
      <c r="J29" s="14">
        <f t="shared" si="2"/>
        <v>0.66342043128906225</v>
      </c>
      <c r="K29" s="14">
        <f t="shared" si="2"/>
        <v>0.63024940972460908</v>
      </c>
      <c r="L29" s="14">
        <f t="shared" si="2"/>
        <v>0.59873693923837856</v>
      </c>
      <c r="M29" s="14">
        <f t="shared" si="2"/>
        <v>0.56880009227645956</v>
      </c>
      <c r="N29" s="14">
        <f t="shared" si="2"/>
        <v>0.54036008766263655</v>
      </c>
      <c r="O29" s="14">
        <f t="shared" si="2"/>
        <v>0.5133420832795047</v>
      </c>
      <c r="P29" s="14">
        <f t="shared" si="2"/>
        <v>0.48767497911552943</v>
      </c>
      <c r="Q29" s="14">
        <f t="shared" si="2"/>
        <v>0.46329123015975293</v>
      </c>
    </row>
    <row r="30" spans="1:17" x14ac:dyDescent="0.3">
      <c r="A30" s="8" t="s">
        <v>12</v>
      </c>
      <c r="B30" s="12"/>
      <c r="C30" s="15">
        <f>6*B7+6*B7*(1+$B$9)</f>
        <v>7502.2800000000007</v>
      </c>
      <c r="D30" s="15">
        <f t="shared" ref="D30:Q30" si="3">C30*(1+$B$9)</f>
        <v>7652.325600000001</v>
      </c>
      <c r="E30" s="15">
        <f t="shared" si="3"/>
        <v>7805.3721120000009</v>
      </c>
      <c r="F30" s="15">
        <f t="shared" si="3"/>
        <v>7961.4795542400007</v>
      </c>
      <c r="G30" s="15">
        <f t="shared" si="3"/>
        <v>8120.7091453248004</v>
      </c>
      <c r="H30" s="15">
        <f t="shared" si="3"/>
        <v>8283.1233282312969</v>
      </c>
      <c r="I30" s="15">
        <f t="shared" si="3"/>
        <v>8448.7857947959237</v>
      </c>
      <c r="J30" s="15">
        <f t="shared" si="3"/>
        <v>8617.761510691842</v>
      </c>
      <c r="K30" s="15">
        <f t="shared" si="3"/>
        <v>8790.1167409056798</v>
      </c>
      <c r="L30" s="15">
        <f t="shared" si="3"/>
        <v>8965.9190757237939</v>
      </c>
      <c r="M30" s="15">
        <f t="shared" si="3"/>
        <v>9145.2374572382705</v>
      </c>
      <c r="N30" s="15">
        <f t="shared" si="3"/>
        <v>9328.142206383036</v>
      </c>
      <c r="O30" s="15">
        <f t="shared" si="3"/>
        <v>9514.7050505106963</v>
      </c>
      <c r="P30" s="15">
        <f t="shared" si="3"/>
        <v>9704.9991515209113</v>
      </c>
      <c r="Q30" s="15">
        <f t="shared" si="3"/>
        <v>9899.0991345513303</v>
      </c>
    </row>
    <row r="31" spans="1:17" x14ac:dyDescent="0.3">
      <c r="A31" s="8" t="s">
        <v>13</v>
      </c>
      <c r="B31" s="12"/>
      <c r="C31" s="15">
        <f>6*B6+6*B6*(1+$B$9)</f>
        <v>7502.2800000000007</v>
      </c>
      <c r="D31" s="15">
        <f t="shared" ref="D31:Q31" si="4">C31*(1+$B$9)</f>
        <v>7652.325600000001</v>
      </c>
      <c r="E31" s="15">
        <f t="shared" si="4"/>
        <v>7805.3721120000009</v>
      </c>
      <c r="F31" s="15">
        <f t="shared" si="4"/>
        <v>7961.4795542400007</v>
      </c>
      <c r="G31" s="15">
        <f t="shared" si="4"/>
        <v>8120.7091453248004</v>
      </c>
      <c r="H31" s="15">
        <f t="shared" si="4"/>
        <v>8283.1233282312969</v>
      </c>
      <c r="I31" s="15">
        <f t="shared" si="4"/>
        <v>8448.7857947959237</v>
      </c>
      <c r="J31" s="15">
        <f t="shared" si="4"/>
        <v>8617.761510691842</v>
      </c>
      <c r="K31" s="15">
        <f t="shared" si="4"/>
        <v>8790.1167409056798</v>
      </c>
      <c r="L31" s="15">
        <f t="shared" si="4"/>
        <v>8965.9190757237939</v>
      </c>
      <c r="M31" s="15">
        <f t="shared" si="4"/>
        <v>9145.2374572382705</v>
      </c>
      <c r="N31" s="15">
        <f t="shared" si="4"/>
        <v>9328.142206383036</v>
      </c>
      <c r="O31" s="15">
        <f t="shared" si="4"/>
        <v>9514.7050505106963</v>
      </c>
      <c r="P31" s="15">
        <f t="shared" si="4"/>
        <v>9704.9991515209113</v>
      </c>
      <c r="Q31" s="15">
        <f t="shared" si="4"/>
        <v>9899.0991345513303</v>
      </c>
    </row>
    <row r="32" spans="1:17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3">
      <c r="A33" s="12" t="s">
        <v>0</v>
      </c>
      <c r="B33" s="12"/>
      <c r="C33" s="15">
        <f t="shared" ref="C33:Q33" si="5">$B$4*(C28*C30+C29*C31)</f>
        <v>375114.00000000006</v>
      </c>
      <c r="D33" s="15">
        <f t="shared" si="5"/>
        <v>382616.28</v>
      </c>
      <c r="E33" s="15">
        <f t="shared" si="5"/>
        <v>390268.60560000007</v>
      </c>
      <c r="F33" s="15">
        <f t="shared" si="5"/>
        <v>398073.97771200002</v>
      </c>
      <c r="G33" s="15">
        <f t="shared" si="5"/>
        <v>406035.45726624003</v>
      </c>
      <c r="H33" s="15">
        <f t="shared" si="5"/>
        <v>414156.16641156486</v>
      </c>
      <c r="I33" s="15">
        <f t="shared" si="5"/>
        <v>422439.28973979619</v>
      </c>
      <c r="J33" s="15">
        <f t="shared" si="5"/>
        <v>430888.07553459209</v>
      </c>
      <c r="K33" s="15">
        <f t="shared" si="5"/>
        <v>439505.83704528399</v>
      </c>
      <c r="L33" s="15">
        <f t="shared" si="5"/>
        <v>448295.95378618967</v>
      </c>
      <c r="M33" s="15">
        <f t="shared" si="5"/>
        <v>457261.87286191352</v>
      </c>
      <c r="N33" s="15">
        <f t="shared" si="5"/>
        <v>466407.11031915178</v>
      </c>
      <c r="O33" s="15">
        <f t="shared" si="5"/>
        <v>475735.25252553483</v>
      </c>
      <c r="P33" s="15">
        <f t="shared" si="5"/>
        <v>485249.95757604553</v>
      </c>
      <c r="Q33" s="15">
        <f t="shared" si="5"/>
        <v>494954.95672756649</v>
      </c>
    </row>
    <row r="34" spans="1:17" x14ac:dyDescent="0.3">
      <c r="A34" s="12" t="s">
        <v>2</v>
      </c>
      <c r="B34" s="16">
        <f>SUM(C34:Q34)</f>
        <v>4371860.393920728</v>
      </c>
      <c r="C34" s="15">
        <f>C33/(1+$B$10)^(C$1-$B$5-0.5)</f>
        <v>365205.27629686723</v>
      </c>
      <c r="D34" s="15">
        <f t="shared" ref="D34:Q34" si="6">D33/(1+$B$10)^(D$1-$B$5-0.5)</f>
        <v>353089.46144341666</v>
      </c>
      <c r="E34" s="15">
        <f t="shared" si="6"/>
        <v>341375.5930542986</v>
      </c>
      <c r="F34" s="15">
        <f t="shared" si="6"/>
        <v>330050.3364126868</v>
      </c>
      <c r="G34" s="15">
        <f t="shared" si="6"/>
        <v>319100.79918572563</v>
      </c>
      <c r="H34" s="15">
        <f t="shared" si="6"/>
        <v>308514.51674828457</v>
      </c>
      <c r="I34" s="15">
        <f t="shared" si="6"/>
        <v>298279.43799360213</v>
      </c>
      <c r="J34" s="15">
        <f t="shared" si="6"/>
        <v>288383.91161466751</v>
      </c>
      <c r="K34" s="15">
        <f t="shared" si="6"/>
        <v>278816.67284072126</v>
      </c>
      <c r="L34" s="15">
        <f t="shared" si="6"/>
        <v>269566.83061377791</v>
      </c>
      <c r="M34" s="15">
        <f t="shared" si="6"/>
        <v>260623.85519057204</v>
      </c>
      <c r="N34" s="15">
        <f t="shared" si="6"/>
        <v>251977.56615581372</v>
      </c>
      <c r="O34" s="15">
        <f t="shared" si="6"/>
        <v>243618.12083310905</v>
      </c>
      <c r="P34" s="15">
        <f t="shared" si="6"/>
        <v>235536.00308035189</v>
      </c>
      <c r="Q34" s="15">
        <f t="shared" si="6"/>
        <v>227722.01245683315</v>
      </c>
    </row>
    <row r="35" spans="1:17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3">
      <c r="A36" s="17" t="s">
        <v>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3">
      <c r="A37" s="12" t="s">
        <v>10</v>
      </c>
      <c r="B37" s="12"/>
      <c r="C37" s="14">
        <f>1-C38</f>
        <v>5.0000000000000044E-2</v>
      </c>
      <c r="D37" s="14">
        <f>1-D38</f>
        <v>9.7500000000000031E-2</v>
      </c>
      <c r="E37" s="14">
        <f t="shared" ref="E37:Q37" si="7">1-E38</f>
        <v>0.14262500000000011</v>
      </c>
      <c r="F37" s="14">
        <f t="shared" si="7"/>
        <v>0.18549375000000012</v>
      </c>
      <c r="G37" s="14">
        <f t="shared" si="7"/>
        <v>0.22621906250000012</v>
      </c>
      <c r="H37" s="14">
        <f t="shared" si="7"/>
        <v>0.2649081093750002</v>
      </c>
      <c r="I37" s="14">
        <f t="shared" si="7"/>
        <v>0.30166270390625027</v>
      </c>
      <c r="J37" s="14">
        <f t="shared" si="7"/>
        <v>0.33657956871093775</v>
      </c>
      <c r="K37" s="14">
        <f t="shared" si="7"/>
        <v>0.36975059027539092</v>
      </c>
      <c r="L37" s="14">
        <f t="shared" si="7"/>
        <v>0.40126306076162144</v>
      </c>
      <c r="M37" s="14">
        <f t="shared" si="7"/>
        <v>0.43119990772354044</v>
      </c>
      <c r="N37" s="14">
        <f t="shared" si="7"/>
        <v>0.45963991233736345</v>
      </c>
      <c r="O37" s="14">
        <f t="shared" si="7"/>
        <v>0.4866579167204953</v>
      </c>
      <c r="P37" s="14">
        <f t="shared" si="7"/>
        <v>0.51232502088447052</v>
      </c>
      <c r="Q37" s="14">
        <f t="shared" si="7"/>
        <v>0.53670876984024707</v>
      </c>
    </row>
    <row r="38" spans="1:17" x14ac:dyDescent="0.3">
      <c r="A38" s="12" t="s">
        <v>11</v>
      </c>
      <c r="B38" s="12"/>
      <c r="C38" s="14">
        <f>1-$B$17</f>
        <v>0.95</v>
      </c>
      <c r="D38" s="14">
        <f t="shared" ref="D38:Q38" si="8">C38*(1-$B$17)</f>
        <v>0.90249999999999997</v>
      </c>
      <c r="E38" s="14">
        <f t="shared" si="8"/>
        <v>0.85737499999999989</v>
      </c>
      <c r="F38" s="14">
        <f t="shared" si="8"/>
        <v>0.81450624999999988</v>
      </c>
      <c r="G38" s="14">
        <f t="shared" si="8"/>
        <v>0.77378093749999988</v>
      </c>
      <c r="H38" s="14">
        <f t="shared" si="8"/>
        <v>0.7350918906249998</v>
      </c>
      <c r="I38" s="14">
        <f t="shared" si="8"/>
        <v>0.69833729609374973</v>
      </c>
      <c r="J38" s="14">
        <f t="shared" si="8"/>
        <v>0.66342043128906225</v>
      </c>
      <c r="K38" s="14">
        <f t="shared" si="8"/>
        <v>0.63024940972460908</v>
      </c>
      <c r="L38" s="14">
        <f t="shared" si="8"/>
        <v>0.59873693923837856</v>
      </c>
      <c r="M38" s="14">
        <f t="shared" si="8"/>
        <v>0.56880009227645956</v>
      </c>
      <c r="N38" s="14">
        <f t="shared" si="8"/>
        <v>0.54036008766263655</v>
      </c>
      <c r="O38" s="14">
        <f t="shared" si="8"/>
        <v>0.5133420832795047</v>
      </c>
      <c r="P38" s="14">
        <f t="shared" si="8"/>
        <v>0.48767497911552943</v>
      </c>
      <c r="Q38" s="14">
        <f t="shared" si="8"/>
        <v>0.46329123015975293</v>
      </c>
    </row>
    <row r="39" spans="1:17" x14ac:dyDescent="0.3">
      <c r="A39" s="12" t="s">
        <v>12</v>
      </c>
      <c r="B39" s="12"/>
      <c r="C39" s="15">
        <f>6*B16+6*B16*(1+$B$18)</f>
        <v>7878</v>
      </c>
      <c r="D39" s="15">
        <f>C39*(1+$B$18)</f>
        <v>8035.56</v>
      </c>
      <c r="E39" s="15">
        <f t="shared" ref="E39:Q39" si="9">D39*(1+$B$18)</f>
        <v>8196.271200000001</v>
      </c>
      <c r="F39" s="15">
        <f t="shared" si="9"/>
        <v>8360.196624000002</v>
      </c>
      <c r="G39" s="15">
        <f t="shared" si="9"/>
        <v>8527.4005564800027</v>
      </c>
      <c r="H39" s="15">
        <f t="shared" si="9"/>
        <v>8697.9485676096028</v>
      </c>
      <c r="I39" s="15">
        <f t="shared" si="9"/>
        <v>8871.9075389617956</v>
      </c>
      <c r="J39" s="15">
        <f t="shared" si="9"/>
        <v>9049.3456897410324</v>
      </c>
      <c r="K39" s="15">
        <f t="shared" si="9"/>
        <v>9230.3326035358532</v>
      </c>
      <c r="L39" s="15">
        <f t="shared" si="9"/>
        <v>9414.9392556065704</v>
      </c>
      <c r="M39" s="15">
        <f t="shared" si="9"/>
        <v>9603.2380407187029</v>
      </c>
      <c r="N39" s="15">
        <f t="shared" si="9"/>
        <v>9795.3028015330765</v>
      </c>
      <c r="O39" s="15">
        <f t="shared" si="9"/>
        <v>9991.208857563739</v>
      </c>
      <c r="P39" s="15">
        <f t="shared" si="9"/>
        <v>10191.033034715014</v>
      </c>
      <c r="Q39" s="15">
        <f t="shared" si="9"/>
        <v>10394.853695409314</v>
      </c>
    </row>
    <row r="40" spans="1:17" x14ac:dyDescent="0.3">
      <c r="A40" s="12" t="s">
        <v>13</v>
      </c>
      <c r="B40" s="12"/>
      <c r="C40" s="15">
        <f>6*B15+6*B15*(1+$B$18)</f>
        <v>6060</v>
      </c>
      <c r="D40" s="15">
        <f>C40*(1+$B$18)</f>
        <v>6181.2</v>
      </c>
      <c r="E40" s="15">
        <f t="shared" ref="E40:Q40" si="10">D40*(1+$B$18)</f>
        <v>6304.8239999999996</v>
      </c>
      <c r="F40" s="15">
        <f t="shared" si="10"/>
        <v>6430.9204799999998</v>
      </c>
      <c r="G40" s="15">
        <f t="shared" si="10"/>
        <v>6559.5388895999995</v>
      </c>
      <c r="H40" s="15">
        <f t="shared" si="10"/>
        <v>6690.729667392</v>
      </c>
      <c r="I40" s="15">
        <f t="shared" si="10"/>
        <v>6824.54426073984</v>
      </c>
      <c r="J40" s="15">
        <f t="shared" si="10"/>
        <v>6961.0351459546373</v>
      </c>
      <c r="K40" s="15">
        <f t="shared" si="10"/>
        <v>7100.2558488737304</v>
      </c>
      <c r="L40" s="15">
        <f t="shared" si="10"/>
        <v>7242.2609658512056</v>
      </c>
      <c r="M40" s="15">
        <f t="shared" si="10"/>
        <v>7387.1061851682298</v>
      </c>
      <c r="N40" s="15">
        <f t="shared" si="10"/>
        <v>7534.8483088715948</v>
      </c>
      <c r="O40" s="15">
        <f t="shared" si="10"/>
        <v>7685.5452750490267</v>
      </c>
      <c r="P40" s="15">
        <f t="shared" si="10"/>
        <v>7839.2561805500072</v>
      </c>
      <c r="Q40" s="15">
        <f t="shared" si="10"/>
        <v>7996.0413041610072</v>
      </c>
    </row>
    <row r="41" spans="1:17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3">
      <c r="A42" s="12" t="s">
        <v>0</v>
      </c>
      <c r="B42" s="12"/>
      <c r="C42" s="15">
        <f>$B$4*(C37*C39+C38*C40)</f>
        <v>307545</v>
      </c>
      <c r="D42" s="15">
        <f t="shared" ref="D42:Q42" si="11">$B$4*(D37*D39+D38*D40)</f>
        <v>318100.00499999995</v>
      </c>
      <c r="E42" s="15">
        <f t="shared" si="11"/>
        <v>328729.58284500003</v>
      </c>
      <c r="F42" s="15">
        <f t="shared" si="11"/>
        <v>339439.457336805</v>
      </c>
      <c r="G42" s="15">
        <f t="shared" si="11"/>
        <v>350235.33555056411</v>
      </c>
      <c r="H42" s="15">
        <f t="shared" si="11"/>
        <v>361122.91156752064</v>
      </c>
      <c r="I42" s="15">
        <f t="shared" si="11"/>
        <v>372107.87015633198</v>
      </c>
      <c r="J42" s="15">
        <f t="shared" si="11"/>
        <v>383195.89040583832</v>
      </c>
      <c r="K42" s="15">
        <f t="shared" si="11"/>
        <v>394392.64931209694</v>
      </c>
      <c r="L42" s="15">
        <f t="shared" si="11"/>
        <v>405703.82532243838</v>
      </c>
      <c r="M42" s="15">
        <f t="shared" si="11"/>
        <v>417135.10183923953</v>
      </c>
      <c r="N42" s="15">
        <f t="shared" si="11"/>
        <v>428692.17068605585</v>
      </c>
      <c r="O42" s="15">
        <f t="shared" si="11"/>
        <v>440380.73553869751</v>
      </c>
      <c r="P42" s="15">
        <f t="shared" si="11"/>
        <v>452206.51532378542</v>
      </c>
      <c r="Q42" s="15">
        <f t="shared" si="11"/>
        <v>464175.24758727138</v>
      </c>
    </row>
    <row r="43" spans="1:17" x14ac:dyDescent="0.3">
      <c r="A43" s="12" t="s">
        <v>2</v>
      </c>
      <c r="B43" s="16">
        <f>SUM(C43:Q43)</f>
        <v>3602865.1903424631</v>
      </c>
      <c r="C43" s="15">
        <f>C42/(1+$B$19)^(C$1-$B$14-0.5)</f>
        <v>298012.07875605818</v>
      </c>
      <c r="D43" s="15">
        <f t="shared" ref="D43:Q43" si="12">D42/(1+$B$19)^(D$1-$B$14-0.5)</f>
        <v>289427.14743714366</v>
      </c>
      <c r="E43" s="15">
        <f t="shared" si="12"/>
        <v>280843.75375959539</v>
      </c>
      <c r="F43" s="15">
        <f t="shared" si="12"/>
        <v>272294.39216092083</v>
      </c>
      <c r="G43" s="15">
        <f t="shared" si="12"/>
        <v>263807.24914164946</v>
      </c>
      <c r="H43" s="15">
        <f t="shared" si="12"/>
        <v>255406.64984814124</v>
      </c>
      <c r="I43" s="15">
        <f t="shared" si="12"/>
        <v>247113.46193828061</v>
      </c>
      <c r="J43" s="15">
        <f t="shared" si="12"/>
        <v>238945.46068463044</v>
      </c>
      <c r="K43" s="15">
        <f t="shared" si="12"/>
        <v>230917.65890875668</v>
      </c>
      <c r="L43" s="15">
        <f t="shared" si="12"/>
        <v>223042.60501228648</v>
      </c>
      <c r="M43" s="15">
        <f t="shared" si="12"/>
        <v>215330.65207186787</v>
      </c>
      <c r="N43" s="15">
        <f t="shared" si="12"/>
        <v>207790.2006938773</v>
      </c>
      <c r="O43" s="15">
        <f t="shared" si="12"/>
        <v>200427.91807801547</v>
      </c>
      <c r="P43" s="15">
        <f t="shared" si="12"/>
        <v>193248.93551462409</v>
      </c>
      <c r="Q43" s="15">
        <f t="shared" si="12"/>
        <v>186257.02633661451</v>
      </c>
    </row>
    <row r="44" spans="1:17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3">
      <c r="A45" s="12" t="s">
        <v>16</v>
      </c>
      <c r="B45" s="12"/>
      <c r="C45" s="15">
        <f t="shared" ref="C45:Q45" si="13">SUM(C33,C42)</f>
        <v>682659</v>
      </c>
      <c r="D45" s="15">
        <f t="shared" si="13"/>
        <v>700716.28499999992</v>
      </c>
      <c r="E45" s="15">
        <f t="shared" si="13"/>
        <v>718998.18844500009</v>
      </c>
      <c r="F45" s="15">
        <f t="shared" si="13"/>
        <v>737513.43504880508</v>
      </c>
      <c r="G45" s="15">
        <f t="shared" si="13"/>
        <v>756270.79281680414</v>
      </c>
      <c r="H45" s="15">
        <f t="shared" si="13"/>
        <v>775279.0779790855</v>
      </c>
      <c r="I45" s="15">
        <f t="shared" si="13"/>
        <v>794547.15989612811</v>
      </c>
      <c r="J45" s="15">
        <f t="shared" si="13"/>
        <v>814083.96594043041</v>
      </c>
      <c r="K45" s="15">
        <f t="shared" si="13"/>
        <v>833898.48635738087</v>
      </c>
      <c r="L45" s="15">
        <f t="shared" si="13"/>
        <v>853999.77910862805</v>
      </c>
      <c r="M45" s="15">
        <f t="shared" si="13"/>
        <v>874396.97470115311</v>
      </c>
      <c r="N45" s="15">
        <f t="shared" si="13"/>
        <v>895099.28100520768</v>
      </c>
      <c r="O45" s="15">
        <f t="shared" si="13"/>
        <v>916115.98806423228</v>
      </c>
      <c r="P45" s="15">
        <f t="shared" si="13"/>
        <v>937456.4728998309</v>
      </c>
      <c r="Q45" s="15">
        <f t="shared" si="13"/>
        <v>959130.20431483793</v>
      </c>
    </row>
    <row r="46" spans="1:17" x14ac:dyDescent="0.3">
      <c r="A46" s="12" t="s">
        <v>2</v>
      </c>
      <c r="B46" s="16">
        <f>SUM(B34,B43)</f>
        <v>7974725.5842631906</v>
      </c>
      <c r="C46" s="15">
        <f t="shared" ref="C46:Q46" si="14">SUM(C34,C43)</f>
        <v>663217.35505292541</v>
      </c>
      <c r="D46" s="15">
        <f t="shared" si="14"/>
        <v>642516.60888056038</v>
      </c>
      <c r="E46" s="15">
        <f t="shared" si="14"/>
        <v>622219.34681389399</v>
      </c>
      <c r="F46" s="15">
        <f t="shared" si="14"/>
        <v>602344.72857360763</v>
      </c>
      <c r="G46" s="15">
        <f t="shared" si="14"/>
        <v>582908.04832737509</v>
      </c>
      <c r="H46" s="15">
        <f t="shared" si="14"/>
        <v>563921.16659642581</v>
      </c>
      <c r="I46" s="15">
        <f t="shared" si="14"/>
        <v>545392.89993188274</v>
      </c>
      <c r="J46" s="15">
        <f t="shared" si="14"/>
        <v>527329.37229929795</v>
      </c>
      <c r="K46" s="15">
        <f t="shared" si="14"/>
        <v>509734.33174947795</v>
      </c>
      <c r="L46" s="15">
        <f t="shared" si="14"/>
        <v>492609.43562606443</v>
      </c>
      <c r="M46" s="15">
        <f t="shared" si="14"/>
        <v>475954.50726243993</v>
      </c>
      <c r="N46" s="15">
        <f t="shared" si="14"/>
        <v>459767.76684969105</v>
      </c>
      <c r="O46" s="15">
        <f t="shared" si="14"/>
        <v>444046.03891112452</v>
      </c>
      <c r="P46" s="15">
        <f t="shared" si="14"/>
        <v>428784.93859497597</v>
      </c>
      <c r="Q46" s="15">
        <f t="shared" si="14"/>
        <v>413979.03879344766</v>
      </c>
    </row>
    <row r="47" spans="1:17" x14ac:dyDescent="0.3">
      <c r="A47" s="12"/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3"/>
    <row r="49" spans="1:17" x14ac:dyDescent="0.3">
      <c r="A49" s="7" t="s">
        <v>20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3">
      <c r="A51" s="17" t="s">
        <v>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3">
      <c r="A52" s="12" t="s">
        <v>10</v>
      </c>
      <c r="B52" s="12"/>
      <c r="C52" s="14">
        <f t="shared" ref="C52:Q52" si="15">1-C53</f>
        <v>5.0000000000000044E-2</v>
      </c>
      <c r="D52" s="14">
        <f t="shared" si="15"/>
        <v>9.7500000000000031E-2</v>
      </c>
      <c r="E52" s="14">
        <f t="shared" si="15"/>
        <v>0.14262500000000011</v>
      </c>
      <c r="F52" s="14">
        <f t="shared" si="15"/>
        <v>0.18549375000000012</v>
      </c>
      <c r="G52" s="14">
        <f t="shared" si="15"/>
        <v>0.22621906250000012</v>
      </c>
      <c r="H52" s="14">
        <f t="shared" si="15"/>
        <v>0.2649081093750002</v>
      </c>
      <c r="I52" s="14">
        <f t="shared" si="15"/>
        <v>0.30166270390625027</v>
      </c>
      <c r="J52" s="14">
        <f t="shared" si="15"/>
        <v>0.33657956871093775</v>
      </c>
      <c r="K52" s="14">
        <f t="shared" si="15"/>
        <v>0.36975059027539092</v>
      </c>
      <c r="L52" s="14">
        <f t="shared" si="15"/>
        <v>0.40126306076162144</v>
      </c>
      <c r="M52" s="14">
        <f t="shared" si="15"/>
        <v>0.43119990772354044</v>
      </c>
      <c r="N52" s="14">
        <f t="shared" si="15"/>
        <v>0.45963991233736345</v>
      </c>
      <c r="O52" s="14">
        <f t="shared" si="15"/>
        <v>0.4866579167204953</v>
      </c>
      <c r="P52" s="14">
        <f t="shared" si="15"/>
        <v>0.51232502088447052</v>
      </c>
      <c r="Q52" s="14">
        <f t="shared" si="15"/>
        <v>0.53670876984024707</v>
      </c>
    </row>
    <row r="53" spans="1:17" x14ac:dyDescent="0.3">
      <c r="A53" s="12" t="s">
        <v>11</v>
      </c>
      <c r="B53" s="12"/>
      <c r="C53" s="14">
        <f>1-B8</f>
        <v>0.95</v>
      </c>
      <c r="D53" s="14">
        <f>C53*(1-$B$8)</f>
        <v>0.90249999999999997</v>
      </c>
      <c r="E53" s="14">
        <f t="shared" ref="E53:Q53" si="16">D53*(1-$B$8)</f>
        <v>0.85737499999999989</v>
      </c>
      <c r="F53" s="14">
        <f t="shared" si="16"/>
        <v>0.81450624999999988</v>
      </c>
      <c r="G53" s="14">
        <f t="shared" si="16"/>
        <v>0.77378093749999988</v>
      </c>
      <c r="H53" s="14">
        <f t="shared" si="16"/>
        <v>0.7350918906249998</v>
      </c>
      <c r="I53" s="14">
        <f t="shared" si="16"/>
        <v>0.69833729609374973</v>
      </c>
      <c r="J53" s="14">
        <f t="shared" si="16"/>
        <v>0.66342043128906225</v>
      </c>
      <c r="K53" s="14">
        <f t="shared" si="16"/>
        <v>0.63024940972460908</v>
      </c>
      <c r="L53" s="14">
        <f t="shared" si="16"/>
        <v>0.59873693923837856</v>
      </c>
      <c r="M53" s="14">
        <f t="shared" si="16"/>
        <v>0.56880009227645956</v>
      </c>
      <c r="N53" s="14">
        <f t="shared" si="16"/>
        <v>0.54036008766263655</v>
      </c>
      <c r="O53" s="14">
        <f t="shared" si="16"/>
        <v>0.5133420832795047</v>
      </c>
      <c r="P53" s="14">
        <f t="shared" si="16"/>
        <v>0.48767497911552943</v>
      </c>
      <c r="Q53" s="14">
        <f t="shared" si="16"/>
        <v>0.46329123015975293</v>
      </c>
    </row>
    <row r="54" spans="1:17" x14ac:dyDescent="0.3">
      <c r="A54" s="12" t="s">
        <v>12</v>
      </c>
      <c r="B54" s="12"/>
      <c r="C54" s="15">
        <f>6*B7+6*B7*(1+B9)</f>
        <v>7502.2800000000007</v>
      </c>
      <c r="D54" s="15">
        <f>C54*(1+$B$9)</f>
        <v>7652.325600000001</v>
      </c>
      <c r="E54" s="15">
        <f t="shared" ref="E54:Q54" si="17">D54*(1+$B$9)</f>
        <v>7805.3721120000009</v>
      </c>
      <c r="F54" s="15">
        <f t="shared" si="17"/>
        <v>7961.4795542400007</v>
      </c>
      <c r="G54" s="15">
        <f t="shared" si="17"/>
        <v>8120.7091453248004</v>
      </c>
      <c r="H54" s="15">
        <f t="shared" si="17"/>
        <v>8283.1233282312969</v>
      </c>
      <c r="I54" s="15">
        <f t="shared" si="17"/>
        <v>8448.7857947959237</v>
      </c>
      <c r="J54" s="15">
        <f t="shared" si="17"/>
        <v>8617.761510691842</v>
      </c>
      <c r="K54" s="15">
        <f t="shared" si="17"/>
        <v>8790.1167409056798</v>
      </c>
      <c r="L54" s="15">
        <f t="shared" si="17"/>
        <v>8965.9190757237939</v>
      </c>
      <c r="M54" s="15">
        <f t="shared" si="17"/>
        <v>9145.2374572382705</v>
      </c>
      <c r="N54" s="15">
        <f t="shared" si="17"/>
        <v>9328.142206383036</v>
      </c>
      <c r="O54" s="15">
        <f t="shared" si="17"/>
        <v>9514.7050505106963</v>
      </c>
      <c r="P54" s="15">
        <f t="shared" si="17"/>
        <v>9704.9991515209113</v>
      </c>
      <c r="Q54" s="15">
        <f t="shared" si="17"/>
        <v>9899.0991345513303</v>
      </c>
    </row>
    <row r="55" spans="1:17" x14ac:dyDescent="0.3">
      <c r="A55" s="12" t="s">
        <v>13</v>
      </c>
      <c r="B55" s="12"/>
      <c r="C55" s="15">
        <f>6*B23+6*B23*(1+B9)</f>
        <v>6781.1399999999994</v>
      </c>
      <c r="D55" s="15">
        <f>C55*(1+$B$9)</f>
        <v>6916.7627999999995</v>
      </c>
      <c r="E55" s="15">
        <f t="shared" ref="E55:Q55" si="18">D55*(1+$B$9)</f>
        <v>7055.0980559999998</v>
      </c>
      <c r="F55" s="15">
        <f t="shared" si="18"/>
        <v>7196.2000171199998</v>
      </c>
      <c r="G55" s="15">
        <f t="shared" si="18"/>
        <v>7340.1240174623999</v>
      </c>
      <c r="H55" s="15">
        <f t="shared" si="18"/>
        <v>7486.926497811648</v>
      </c>
      <c r="I55" s="15">
        <f t="shared" si="18"/>
        <v>7636.6650277678809</v>
      </c>
      <c r="J55" s="15">
        <f t="shared" si="18"/>
        <v>7789.3983283232383</v>
      </c>
      <c r="K55" s="15">
        <f t="shared" si="18"/>
        <v>7945.1862948897033</v>
      </c>
      <c r="L55" s="15">
        <f t="shared" si="18"/>
        <v>8104.0900207874975</v>
      </c>
      <c r="M55" s="15">
        <f t="shared" si="18"/>
        <v>8266.1718212032483</v>
      </c>
      <c r="N55" s="15">
        <f t="shared" si="18"/>
        <v>8431.4952576273135</v>
      </c>
      <c r="O55" s="15">
        <f t="shared" si="18"/>
        <v>8600.1251627798592</v>
      </c>
      <c r="P55" s="15">
        <f t="shared" si="18"/>
        <v>8772.1276660354561</v>
      </c>
      <c r="Q55" s="15">
        <f t="shared" si="18"/>
        <v>8947.5702193561647</v>
      </c>
    </row>
    <row r="56" spans="1:17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3">
      <c r="A57" s="12" t="s">
        <v>0</v>
      </c>
      <c r="B57" s="12"/>
      <c r="C57" s="15">
        <f>$B$4*(C52*C54+C53*C55)</f>
        <v>340859.85</v>
      </c>
      <c r="D57" s="15">
        <f t="shared" ref="D57:Q57" si="19">$B$4*(D52*D54+D53*D55)</f>
        <v>349424.00864999997</v>
      </c>
      <c r="E57" s="15">
        <f t="shared" si="19"/>
        <v>358105.29466184997</v>
      </c>
      <c r="F57" s="15">
        <f t="shared" si="19"/>
        <v>366907.72941293265</v>
      </c>
      <c r="G57" s="15">
        <f t="shared" si="19"/>
        <v>375835.36266444373</v>
      </c>
      <c r="H57" s="15">
        <f t="shared" si="19"/>
        <v>384892.27474242426</v>
      </c>
      <c r="I57" s="15">
        <f t="shared" si="19"/>
        <v>394082.57871239888</v>
      </c>
      <c r="J57" s="15">
        <f t="shared" si="19"/>
        <v>403410.42254904413</v>
      </c>
      <c r="K57" s="15">
        <f t="shared" si="19"/>
        <v>412879.99130228802</v>
      </c>
      <c r="L57" s="15">
        <f t="shared" si="19"/>
        <v>422495.50926122657</v>
      </c>
      <c r="M57" s="15">
        <f t="shared" si="19"/>
        <v>432261.24211722426</v>
      </c>
      <c r="N57" s="15">
        <f t="shared" si="19"/>
        <v>442181.49912754796</v>
      </c>
      <c r="O57" s="15">
        <f t="shared" si="19"/>
        <v>452260.63528087072</v>
      </c>
      <c r="P57" s="15">
        <f t="shared" si="19"/>
        <v>462503.05346596596</v>
      </c>
      <c r="Q57" s="15">
        <f t="shared" si="19"/>
        <v>472913.20664489939</v>
      </c>
    </row>
    <row r="58" spans="1:17" x14ac:dyDescent="0.3">
      <c r="A58" s="12" t="s">
        <v>2</v>
      </c>
      <c r="B58" s="16">
        <f>SUM(C58:Q58)</f>
        <v>4077013.9114743206</v>
      </c>
      <c r="C58" s="15">
        <f>C57/(1+$B$10)^(C$1-$B$5-0.5)</f>
        <v>331855.95764956437</v>
      </c>
      <c r="D58" s="15">
        <f t="shared" ref="D58:Q58" si="20">D57/(1+$B$10)^(D$1-$B$5-0.5)</f>
        <v>322458.66545361909</v>
      </c>
      <c r="E58" s="15">
        <f t="shared" si="20"/>
        <v>313241.71503144188</v>
      </c>
      <c r="F58" s="15">
        <f t="shared" si="20"/>
        <v>304209.83612439473</v>
      </c>
      <c r="G58" s="15">
        <f t="shared" si="20"/>
        <v>295366.72830482037</v>
      </c>
      <c r="H58" s="15">
        <f t="shared" si="20"/>
        <v>286715.16633729194</v>
      </c>
      <c r="I58" s="15">
        <f t="shared" si="20"/>
        <v>278257.09624170465</v>
      </c>
      <c r="J58" s="15">
        <f t="shared" si="20"/>
        <v>269993.72283970192</v>
      </c>
      <c r="K58" s="15">
        <f t="shared" si="20"/>
        <v>261925.58950144009</v>
      </c>
      <c r="L58" s="15">
        <f t="shared" si="20"/>
        <v>254052.650750495</v>
      </c>
      <c r="M58" s="15">
        <f t="shared" si="20"/>
        <v>246374.33833036243</v>
      </c>
      <c r="N58" s="15">
        <f t="shared" si="20"/>
        <v>238889.62128610467</v>
      </c>
      <c r="O58" s="15">
        <f t="shared" si="20"/>
        <v>231597.06056889283</v>
      </c>
      <c r="P58" s="15">
        <f t="shared" si="20"/>
        <v>224494.85862914287</v>
      </c>
      <c r="Q58" s="15">
        <f t="shared" si="20"/>
        <v>217580.90442534353</v>
      </c>
    </row>
    <row r="59" spans="1:17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3">
      <c r="A60" s="17" t="s">
        <v>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x14ac:dyDescent="0.3">
      <c r="A61" s="12" t="s">
        <v>10</v>
      </c>
      <c r="B61" s="12"/>
      <c r="C61" s="14">
        <f t="shared" ref="C61:Q61" si="21">1-C62</f>
        <v>0.55000000000000004</v>
      </c>
      <c r="D61" s="14">
        <f t="shared" si="21"/>
        <v>0.57250000000000001</v>
      </c>
      <c r="E61" s="14">
        <f t="shared" si="21"/>
        <v>0.59387500000000015</v>
      </c>
      <c r="F61" s="14">
        <f t="shared" si="21"/>
        <v>0.61418125000000012</v>
      </c>
      <c r="G61" s="14">
        <f t="shared" si="21"/>
        <v>0.63347218750000012</v>
      </c>
      <c r="H61" s="14">
        <f t="shared" si="21"/>
        <v>0.65179857812500019</v>
      </c>
      <c r="I61" s="14">
        <f t="shared" si="21"/>
        <v>0.66920864921875012</v>
      </c>
      <c r="J61" s="14">
        <f t="shared" si="21"/>
        <v>0.68574821675781261</v>
      </c>
      <c r="K61" s="14">
        <f t="shared" si="21"/>
        <v>0.7014608059199221</v>
      </c>
      <c r="L61" s="14">
        <f t="shared" si="21"/>
        <v>0.71638776562392592</v>
      </c>
      <c r="M61" s="14">
        <f t="shared" si="21"/>
        <v>0.73056837734272961</v>
      </c>
      <c r="N61" s="14">
        <f t="shared" si="21"/>
        <v>0.74403995847559323</v>
      </c>
      <c r="O61" s="14">
        <f t="shared" si="21"/>
        <v>0.75683796055181352</v>
      </c>
      <c r="P61" s="14">
        <f t="shared" si="21"/>
        <v>0.76899606252422292</v>
      </c>
      <c r="Q61" s="14">
        <f t="shared" si="21"/>
        <v>0.7805462593980117</v>
      </c>
    </row>
    <row r="62" spans="1:17" x14ac:dyDescent="0.3">
      <c r="A62" s="12" t="s">
        <v>11</v>
      </c>
      <c r="B62" s="12"/>
      <c r="C62" s="14">
        <f>1-B17-B22</f>
        <v>0.44999999999999996</v>
      </c>
      <c r="D62" s="14">
        <f>C62*(1-$B$17)</f>
        <v>0.42749999999999994</v>
      </c>
      <c r="E62" s="14">
        <f t="shared" ref="E62:Q62" si="22">D62*(1-$B$17)</f>
        <v>0.4061249999999999</v>
      </c>
      <c r="F62" s="14">
        <f t="shared" si="22"/>
        <v>0.38581874999999988</v>
      </c>
      <c r="G62" s="14">
        <f t="shared" si="22"/>
        <v>0.36652781249999988</v>
      </c>
      <c r="H62" s="14">
        <f t="shared" si="22"/>
        <v>0.34820142187499986</v>
      </c>
      <c r="I62" s="14">
        <f t="shared" si="22"/>
        <v>0.33079135078124983</v>
      </c>
      <c r="J62" s="14">
        <f t="shared" si="22"/>
        <v>0.31425178324218733</v>
      </c>
      <c r="K62" s="14">
        <f t="shared" si="22"/>
        <v>0.29853919408007795</v>
      </c>
      <c r="L62" s="14">
        <f t="shared" si="22"/>
        <v>0.28361223437607402</v>
      </c>
      <c r="M62" s="14">
        <f t="shared" si="22"/>
        <v>0.26943162265727033</v>
      </c>
      <c r="N62" s="14">
        <f t="shared" si="22"/>
        <v>0.25596004152440682</v>
      </c>
      <c r="O62" s="14">
        <f t="shared" si="22"/>
        <v>0.24316203944818646</v>
      </c>
      <c r="P62" s="14">
        <f t="shared" si="22"/>
        <v>0.23100393747577713</v>
      </c>
      <c r="Q62" s="14">
        <f t="shared" si="22"/>
        <v>0.21945374060198827</v>
      </c>
    </row>
    <row r="63" spans="1:17" x14ac:dyDescent="0.3">
      <c r="A63" s="12" t="s">
        <v>12</v>
      </c>
      <c r="B63" s="12"/>
      <c r="C63" s="15">
        <f>6*B16+6*B16*(1+$B$18)</f>
        <v>7878</v>
      </c>
      <c r="D63" s="15">
        <f t="shared" ref="D63:Q63" si="23">C63*(1+$B$18)</f>
        <v>8035.56</v>
      </c>
      <c r="E63" s="15">
        <f t="shared" si="23"/>
        <v>8196.271200000001</v>
      </c>
      <c r="F63" s="15">
        <f t="shared" si="23"/>
        <v>8360.196624000002</v>
      </c>
      <c r="G63" s="15">
        <f t="shared" si="23"/>
        <v>8527.4005564800027</v>
      </c>
      <c r="H63" s="15">
        <f t="shared" si="23"/>
        <v>8697.9485676096028</v>
      </c>
      <c r="I63" s="15">
        <f t="shared" si="23"/>
        <v>8871.9075389617956</v>
      </c>
      <c r="J63" s="15">
        <f t="shared" si="23"/>
        <v>9049.3456897410324</v>
      </c>
      <c r="K63" s="15">
        <f t="shared" si="23"/>
        <v>9230.3326035358532</v>
      </c>
      <c r="L63" s="15">
        <f t="shared" si="23"/>
        <v>9414.9392556065704</v>
      </c>
      <c r="M63" s="15">
        <f t="shared" si="23"/>
        <v>9603.2380407187029</v>
      </c>
      <c r="N63" s="15">
        <f t="shared" si="23"/>
        <v>9795.3028015330765</v>
      </c>
      <c r="O63" s="15">
        <f t="shared" si="23"/>
        <v>9991.208857563739</v>
      </c>
      <c r="P63" s="15">
        <f t="shared" si="23"/>
        <v>10191.033034715014</v>
      </c>
      <c r="Q63" s="15">
        <f t="shared" si="23"/>
        <v>10394.853695409314</v>
      </c>
    </row>
    <row r="64" spans="1:17" x14ac:dyDescent="0.3">
      <c r="A64" s="12" t="s">
        <v>13</v>
      </c>
      <c r="B64" s="12"/>
      <c r="C64" s="15">
        <f>6*B15+6*B15*(1+$B$18)</f>
        <v>6060</v>
      </c>
      <c r="D64" s="15">
        <f t="shared" ref="D64:Q64" si="24">C64*(1+$B$18)</f>
        <v>6181.2</v>
      </c>
      <c r="E64" s="15">
        <f t="shared" si="24"/>
        <v>6304.8239999999996</v>
      </c>
      <c r="F64" s="15">
        <f t="shared" si="24"/>
        <v>6430.9204799999998</v>
      </c>
      <c r="G64" s="15">
        <f t="shared" si="24"/>
        <v>6559.5388895999995</v>
      </c>
      <c r="H64" s="15">
        <f t="shared" si="24"/>
        <v>6690.729667392</v>
      </c>
      <c r="I64" s="15">
        <f t="shared" si="24"/>
        <v>6824.54426073984</v>
      </c>
      <c r="J64" s="15">
        <f t="shared" si="24"/>
        <v>6961.0351459546373</v>
      </c>
      <c r="K64" s="15">
        <f t="shared" si="24"/>
        <v>7100.2558488737304</v>
      </c>
      <c r="L64" s="15">
        <f t="shared" si="24"/>
        <v>7242.2609658512056</v>
      </c>
      <c r="M64" s="15">
        <f t="shared" si="24"/>
        <v>7387.1061851682298</v>
      </c>
      <c r="N64" s="15">
        <f t="shared" si="24"/>
        <v>7534.8483088715948</v>
      </c>
      <c r="O64" s="15">
        <f t="shared" si="24"/>
        <v>7685.5452750490267</v>
      </c>
      <c r="P64" s="15">
        <f t="shared" si="24"/>
        <v>7839.2561805500072</v>
      </c>
      <c r="Q64" s="15">
        <f t="shared" si="24"/>
        <v>7996.0413041610072</v>
      </c>
    </row>
    <row r="65" spans="1:17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3">
      <c r="A66" s="12" t="s">
        <v>0</v>
      </c>
      <c r="B66" s="12"/>
      <c r="C66" s="15">
        <f t="shared" ref="C66:Q66" si="25">$B$13*(C61*C63+C62*C64)</f>
        <v>352995</v>
      </c>
      <c r="D66" s="15">
        <f t="shared" si="25"/>
        <v>362141.05499999999</v>
      </c>
      <c r="E66" s="15">
        <f t="shared" si="25"/>
        <v>371405.36029500002</v>
      </c>
      <c r="F66" s="15">
        <f t="shared" si="25"/>
        <v>380792.28568585508</v>
      </c>
      <c r="G66" s="15">
        <f t="shared" si="25"/>
        <v>390306.22622079361</v>
      </c>
      <c r="H66" s="15">
        <f t="shared" si="25"/>
        <v>399951.60462697304</v>
      </c>
      <c r="I66" s="15">
        <f t="shared" si="25"/>
        <v>409732.87373094133</v>
      </c>
      <c r="J66" s="15">
        <f t="shared" si="25"/>
        <v>419654.51886963472</v>
      </c>
      <c r="K66" s="15">
        <f t="shared" si="25"/>
        <v>429721.06029351579</v>
      </c>
      <c r="L66" s="15">
        <f t="shared" si="25"/>
        <v>439937.05556343321</v>
      </c>
      <c r="M66" s="15">
        <f t="shared" si="25"/>
        <v>450307.10194276355</v>
      </c>
      <c r="N66" s="15">
        <f t="shared" si="25"/>
        <v>460835.83878637064</v>
      </c>
      <c r="O66" s="15">
        <f t="shared" si="25"/>
        <v>471527.94992790249</v>
      </c>
      <c r="P66" s="15">
        <f t="shared" si="25"/>
        <v>482388.1660669251</v>
      </c>
      <c r="Q66" s="15">
        <f t="shared" si="25"/>
        <v>493421.26715737366</v>
      </c>
    </row>
    <row r="67" spans="1:17" x14ac:dyDescent="0.3">
      <c r="A67" s="12" t="s">
        <v>2</v>
      </c>
      <c r="B67" s="16">
        <f>SUM(C67:Q67)</f>
        <v>3972993.1124496958</v>
      </c>
      <c r="C67" s="15">
        <f>C66/(1+$B$19)^(C$1-$B$14-0.5)</f>
        <v>342053.27266089438</v>
      </c>
      <c r="D67" s="15">
        <f t="shared" ref="D67:Q67" si="26">D66/(1+$B$19)^(D$1-$B$14-0.5)</f>
        <v>329498.43090548762</v>
      </c>
      <c r="E67" s="15">
        <f t="shared" si="26"/>
        <v>317302.97787304636</v>
      </c>
      <c r="F67" s="15">
        <f t="shared" si="26"/>
        <v>305467.15100217343</v>
      </c>
      <c r="G67" s="15">
        <f t="shared" si="26"/>
        <v>293989.78746763425</v>
      </c>
      <c r="H67" s="15">
        <f t="shared" si="26"/>
        <v>282868.50866305135</v>
      </c>
      <c r="I67" s="15">
        <f t="shared" si="26"/>
        <v>272099.88559241005</v>
      </c>
      <c r="J67" s="15">
        <f t="shared" si="26"/>
        <v>261679.58699528902</v>
      </c>
      <c r="K67" s="15">
        <f t="shared" si="26"/>
        <v>251602.51186183485</v>
      </c>
      <c r="L67" s="15">
        <f t="shared" si="26"/>
        <v>241862.90784001673</v>
      </c>
      <c r="M67" s="15">
        <f t="shared" si="26"/>
        <v>232454.47689822529</v>
      </c>
      <c r="N67" s="15">
        <f t="shared" si="26"/>
        <v>223370.46947954898</v>
      </c>
      <c r="O67" s="15">
        <f t="shared" si="26"/>
        <v>214603.76826892234</v>
      </c>
      <c r="P67" s="15">
        <f t="shared" si="26"/>
        <v>206146.96258973092</v>
      </c>
      <c r="Q67" s="15">
        <f t="shared" si="26"/>
        <v>197992.41435142999</v>
      </c>
    </row>
    <row r="68" spans="1:17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x14ac:dyDescent="0.3">
      <c r="A69" s="12" t="s">
        <v>16</v>
      </c>
      <c r="B69" s="12"/>
      <c r="C69" s="15">
        <f t="shared" ref="C69:Q69" si="27">SUM(C57,C66)</f>
        <v>693854.85</v>
      </c>
      <c r="D69" s="15">
        <f t="shared" si="27"/>
        <v>711565.06364999991</v>
      </c>
      <c r="E69" s="15">
        <f t="shared" si="27"/>
        <v>729510.65495684999</v>
      </c>
      <c r="F69" s="15">
        <f t="shared" si="27"/>
        <v>747700.01509878773</v>
      </c>
      <c r="G69" s="15">
        <f t="shared" si="27"/>
        <v>766141.58888523735</v>
      </c>
      <c r="H69" s="15">
        <f t="shared" si="27"/>
        <v>784843.8793693973</v>
      </c>
      <c r="I69" s="15">
        <f t="shared" si="27"/>
        <v>803815.45244334021</v>
      </c>
      <c r="J69" s="15">
        <f t="shared" si="27"/>
        <v>823064.94141867885</v>
      </c>
      <c r="K69" s="15">
        <f t="shared" si="27"/>
        <v>842601.05159580382</v>
      </c>
      <c r="L69" s="15">
        <f t="shared" si="27"/>
        <v>862432.56482465984</v>
      </c>
      <c r="M69" s="15">
        <f t="shared" si="27"/>
        <v>882568.34405998781</v>
      </c>
      <c r="N69" s="15">
        <f t="shared" si="27"/>
        <v>903017.33791391854</v>
      </c>
      <c r="O69" s="15">
        <f t="shared" si="27"/>
        <v>923788.58520877315</v>
      </c>
      <c r="P69" s="15">
        <f t="shared" si="27"/>
        <v>944891.21953289106</v>
      </c>
      <c r="Q69" s="15">
        <f t="shared" si="27"/>
        <v>966334.47380227305</v>
      </c>
    </row>
    <row r="70" spans="1:17" x14ac:dyDescent="0.3">
      <c r="A70" s="12" t="s">
        <v>2</v>
      </c>
      <c r="B70" s="16">
        <f>SUM(B58,B67)</f>
        <v>8050007.0239240164</v>
      </c>
      <c r="C70" s="15">
        <f t="shared" ref="C70:Q70" si="28">SUM(C58,C67)</f>
        <v>673909.23031045869</v>
      </c>
      <c r="D70" s="15">
        <f t="shared" si="28"/>
        <v>651957.09635910671</v>
      </c>
      <c r="E70" s="15">
        <f t="shared" si="28"/>
        <v>630544.69290448818</v>
      </c>
      <c r="F70" s="15">
        <f t="shared" si="28"/>
        <v>609676.9871265681</v>
      </c>
      <c r="G70" s="15">
        <f t="shared" si="28"/>
        <v>589356.51577245467</v>
      </c>
      <c r="H70" s="15">
        <f t="shared" si="28"/>
        <v>569583.67500034324</v>
      </c>
      <c r="I70" s="15">
        <f t="shared" si="28"/>
        <v>550356.98183411476</v>
      </c>
      <c r="J70" s="15">
        <f t="shared" si="28"/>
        <v>531673.30983499088</v>
      </c>
      <c r="K70" s="15">
        <f t="shared" si="28"/>
        <v>513528.10136327497</v>
      </c>
      <c r="L70" s="15">
        <f t="shared" si="28"/>
        <v>495915.55859051173</v>
      </c>
      <c r="M70" s="15">
        <f t="shared" si="28"/>
        <v>478828.81522858771</v>
      </c>
      <c r="N70" s="15">
        <f t="shared" si="28"/>
        <v>462260.09076565364</v>
      </c>
      <c r="O70" s="15">
        <f t="shared" si="28"/>
        <v>446200.82883781521</v>
      </c>
      <c r="P70" s="15">
        <f t="shared" si="28"/>
        <v>430641.82121887378</v>
      </c>
      <c r="Q70" s="15">
        <f t="shared" si="28"/>
        <v>415573.31877677352</v>
      </c>
    </row>
    <row r="71" spans="1:17" x14ac:dyDescent="0.3">
      <c r="A71" s="12"/>
      <c r="B71" s="12"/>
      <c r="C71" s="12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4BB02A119084A9784BE6F47C40B35" ma:contentTypeVersion="13" ma:contentTypeDescription="Een nieuw document maken." ma:contentTypeScope="" ma:versionID="fef033a519a81f99cdf283f3017dd5af">
  <xsd:schema xmlns:xsd="http://www.w3.org/2001/XMLSchema" xmlns:xs="http://www.w3.org/2001/XMLSchema" xmlns:p="http://schemas.microsoft.com/office/2006/metadata/properties" xmlns:ns2="72511ec2-2259-4a46-89b7-70f8eca11e98" xmlns:ns3="41c8e4fe-22e9-447a-a5f3-1fff9c8f5d15" targetNamespace="http://schemas.microsoft.com/office/2006/metadata/properties" ma:root="true" ma:fieldsID="2cef26d8d0a4cba2c1200a78627a130e" ns2:_="" ns3:_="">
    <xsd:import namespace="72511ec2-2259-4a46-89b7-70f8eca11e98"/>
    <xsd:import namespace="41c8e4fe-22e9-447a-a5f3-1fff9c8f5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11ec2-2259-4a46-89b7-70f8eca11e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Afmeldingsstatus" ma:internalName="Afmeldings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8e4fe-22e9-447a-a5f3-1fff9c8f5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2511ec2-2259-4a46-89b7-70f8eca11e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0C641-C131-473D-8D89-B466C07B2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11ec2-2259-4a46-89b7-70f8eca11e98"/>
    <ds:schemaRef ds:uri="41c8e4fe-22e9-447a-a5f3-1fff9c8f5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D849B-6B15-4841-9D4E-DC3DE5B0695D}">
  <ds:schemaRefs>
    <ds:schemaRef ds:uri="http://schemas.microsoft.com/office/2006/metadata/properties"/>
    <ds:schemaRef ds:uri="http://schemas.microsoft.com/office/infopath/2007/PartnerControls"/>
    <ds:schemaRef ds:uri="72511ec2-2259-4a46-89b7-70f8eca11e98"/>
  </ds:schemaRefs>
</ds:datastoreItem>
</file>

<file path=customXml/itemProps3.xml><?xml version="1.0" encoding="utf-8"?>
<ds:datastoreItem xmlns:ds="http://schemas.openxmlformats.org/officeDocument/2006/customXml" ds:itemID="{2E69B168-7F93-4BED-BF2B-BBCAFF5054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van Son</dc:creator>
  <cp:lastModifiedBy>Max Son</cp:lastModifiedBy>
  <dcterms:created xsi:type="dcterms:W3CDTF">2020-12-01T12:09:48Z</dcterms:created>
  <dcterms:modified xsi:type="dcterms:W3CDTF">2021-03-17T15:40:03Z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0x0101000844BB02A119084A9784BE6F47C40B35</vt:lpwstr>
  </property>
</Properties>
</file>